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Silmara Nonato\QUADRIMESTRE\QUADRIMESTRE 2026\"/>
    </mc:Choice>
  </mc:AlternateContent>
  <xr:revisionPtr revIDLastSave="0" documentId="13_ncr:1_{F6718042-4205-40D7-9E9F-F3DF02F69FD9}" xr6:coauthVersionLast="47" xr6:coauthVersionMax="47" xr10:uidLastSave="{00000000-0000-0000-0000-000000000000}"/>
  <bookViews>
    <workbookView xWindow="-120" yWindow="-120" windowWidth="29040" windowHeight="15720" xr2:uid="{FEAF5A93-7245-4492-8AB8-831369EFE3FA}"/>
  </bookViews>
  <sheets>
    <sheet name="2º QUADRIMESTRE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2" l="1"/>
  <c r="E61" i="2"/>
  <c r="D62" i="2"/>
  <c r="D61" i="2"/>
  <c r="C62" i="2"/>
  <c r="C61" i="2"/>
  <c r="B62" i="2"/>
  <c r="B61" i="2"/>
  <c r="E46" i="2"/>
  <c r="D46" i="2"/>
  <c r="C46" i="2"/>
  <c r="B46" i="2"/>
  <c r="B45" i="2"/>
  <c r="D41" i="2"/>
  <c r="C41" i="2"/>
  <c r="B41" i="2"/>
  <c r="E40" i="2"/>
  <c r="D40" i="2"/>
  <c r="C40" i="2"/>
  <c r="B40" i="2"/>
  <c r="E39" i="2"/>
  <c r="C39" i="2"/>
  <c r="B39" i="2"/>
  <c r="B38" i="2"/>
  <c r="E36" i="2"/>
  <c r="D36" i="2"/>
  <c r="C36" i="2"/>
  <c r="B36" i="2"/>
  <c r="C35" i="2"/>
  <c r="B35" i="2"/>
  <c r="E30" i="2"/>
  <c r="D30" i="2"/>
  <c r="C30" i="2"/>
  <c r="B30" i="2"/>
  <c r="C28" i="2"/>
  <c r="C27" i="2"/>
  <c r="B27" i="2"/>
  <c r="D22" i="2"/>
  <c r="B22" i="2"/>
  <c r="E21" i="2"/>
  <c r="D21" i="2"/>
  <c r="C21" i="2"/>
  <c r="B21" i="2"/>
  <c r="E19" i="2"/>
  <c r="D19" i="2"/>
  <c r="C19" i="2"/>
  <c r="B19" i="2"/>
  <c r="C16" i="2"/>
  <c r="E10" i="2"/>
  <c r="D10" i="2"/>
  <c r="C10" i="2"/>
  <c r="B3" i="2"/>
  <c r="E58" i="2" l="1"/>
  <c r="D58" i="2"/>
  <c r="C58" i="2"/>
  <c r="B58" i="2"/>
  <c r="E54" i="2"/>
  <c r="D54" i="2"/>
  <c r="C54" i="2"/>
  <c r="B54" i="2"/>
  <c r="E48" i="2"/>
  <c r="D48" i="2"/>
  <c r="C48" i="2"/>
  <c r="B48" i="2"/>
  <c r="E42" i="2"/>
  <c r="D42" i="2"/>
  <c r="C42" i="2"/>
  <c r="B42" i="2"/>
  <c r="E13" i="2"/>
  <c r="D13" i="2"/>
  <c r="C13" i="2"/>
  <c r="B13" i="2"/>
</calcChain>
</file>

<file path=xl/sharedStrings.xml><?xml version="1.0" encoding="utf-8"?>
<sst xmlns="http://schemas.openxmlformats.org/spreadsheetml/2006/main" count="61" uniqueCount="61">
  <si>
    <t>1 - DESPESAS COM PESSOAL</t>
  </si>
  <si>
    <t>Salários</t>
  </si>
  <si>
    <t>Férias</t>
  </si>
  <si>
    <t>13º Salário</t>
  </si>
  <si>
    <t>FGTS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</si>
  <si>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</si>
  <si>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</si>
  <si>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</si>
  <si>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</si>
  <si>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</si>
  <si>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</si>
  <si>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</si>
  <si>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Serviços Contábeis</t>
  </si>
  <si>
    <t>Energia Elétrica</t>
  </si>
  <si>
    <t>Material de Copa e Limpeza</t>
  </si>
  <si>
    <t>Combustível</t>
  </si>
  <si>
    <t>Telefone + Correio + Internet</t>
  </si>
  <si>
    <t>3 - DESPESAS COM VIAGENS</t>
  </si>
  <si>
    <t>Passagem Aérea + Estadia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</si>
  <si>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</si>
  <si>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</si>
  <si>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</si>
  <si>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</si>
  <si>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</si>
  <si>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</si>
  <si>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</si>
  <si>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Total de Despesas Específicas dos Programas</t>
  </si>
  <si>
    <t xml:space="preserve">INSS + IR + PIS </t>
  </si>
  <si>
    <t>Assinaturas Filiação em Entidades/Jornal</t>
  </si>
  <si>
    <t xml:space="preserve">Despesas com TI </t>
  </si>
  <si>
    <t xml:space="preserve">Prestação Serv. Diversos </t>
  </si>
  <si>
    <t>Publicação Legal/Jornal</t>
  </si>
  <si>
    <t>Refeições + Táxi + Outras+Diarias</t>
  </si>
  <si>
    <t>RECEITAS 2º QUADRIMESTRE 2026</t>
  </si>
  <si>
    <t>DESPESA 2º QUADRIMESTRE 2026</t>
  </si>
  <si>
    <t xml:space="preserve">Aluguel + Cond. + IPTU </t>
  </si>
  <si>
    <t xml:space="preserve">Cursos </t>
  </si>
  <si>
    <t>Capacitação Interna</t>
  </si>
  <si>
    <t>Caixa Administrativo/cartão</t>
  </si>
  <si>
    <t xml:space="preserve">Estacionamento </t>
  </si>
  <si>
    <t xml:space="preserve">Mat. Graficos / Faixas + Banners </t>
  </si>
  <si>
    <t xml:space="preserve">IPVA  </t>
  </si>
  <si>
    <t xml:space="preserve">Manutenção Veiculos Hidráulica + Elétr. Geral </t>
  </si>
  <si>
    <t>Material de Escritório / TI</t>
  </si>
  <si>
    <t>Reuniões/ Eventos</t>
  </si>
  <si>
    <t>Serviços  Auditória Externa</t>
  </si>
  <si>
    <t>Serviços Jurídicos Especiais</t>
  </si>
  <si>
    <t xml:space="preserve">Serviços de Limpeza </t>
  </si>
  <si>
    <t xml:space="preserve">Serviços de Jardinagem </t>
  </si>
  <si>
    <t>Seguro Escritorio/Veiculos</t>
  </si>
  <si>
    <t>Taxas+IOF / Desp. Bancaria</t>
  </si>
  <si>
    <t>Cofins/ICMS/IR (Aplic. Financ.)</t>
  </si>
  <si>
    <t>Total de Despesas ADMINISTRATIVAS</t>
  </si>
  <si>
    <t xml:space="preserve">Premio </t>
  </si>
  <si>
    <r>
      <t xml:space="preserve">Despesas com Projetos (Consultorias, etc.) </t>
    </r>
    <r>
      <rPr>
        <b/>
        <sz val="10"/>
        <rFont val="Calibri"/>
        <family val="2"/>
      </rPr>
      <t>Previsão</t>
    </r>
  </si>
  <si>
    <t>Maio</t>
  </si>
  <si>
    <t>Junho</t>
  </si>
  <si>
    <t>Julho</t>
  </si>
  <si>
    <t>Agosto</t>
  </si>
  <si>
    <t xml:space="preserve">Recebidas Custeio </t>
  </si>
  <si>
    <t xml:space="preserve">Outras Receitas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</si>
</sst>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2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4" fontId="0" fillId="0" borderId="0" xfId="0" applyNumberFormat="1"/>
    <xf numFmtId="4" fontId="5" fillId="0" borderId="1" xfId="0" applyNumberFormat="1" applyFont="1" applyBorder="1"/>
    <xf numFmtId="0" fontId="7" fillId="0" borderId="4" xfId="0" applyFont="1" applyBorder="1"/>
    <xf numFmtId="0" fontId="1" fillId="0" borderId="2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0" borderId="4" xfId="0" applyBorder="1"/>
    <xf numFmtId="0" fontId="0" fillId="0" borderId="1" xfId="0" applyBorder="1"/>
    <xf numFmtId="0" fontId="4" fillId="0" borderId="1" xfId="0" applyFont="1" applyBorder="1"/>
    <xf numFmtId="4" fontId="9" fillId="0" borderId="1" xfId="0" applyNumberFormat="1" applyFont="1" applyBorder="1"/>
    <xf numFmtId="4" fontId="10" fillId="0" borderId="1" xfId="0" applyNumberFormat="1" applyFont="1" applyBorder="1"/>
    <xf numFmtId="4" fontId="11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right" vertical="center"/>
    </xf>
    <xf numFmtId="4" fontId="9" fillId="2" borderId="1" xfId="0" applyNumberFormat="1" applyFont="1" applyFill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8A83-A88D-4A8C-9CB7-E138F31C4ACF}">
  <sheetPr>
    <pageSetUpPr fitToPage="1"/>
  </sheetPr>
  <dimension ref="A1:E63"/>
  <sheetViews>
    <sheetView tabSelected="1" topLeftCell="A6" zoomScaleNormal="100" workbookViewId="0">
      <selection activeCell="E62" sqref="E62"/>
    </sheetView>
  </sheetViews>
  <sheetFormatPr defaultRowHeight="15" x14ac:dyDescent="0.25"/>
  <cols>
    <col min="1" max="1" width="43.140625" customWidth="1"/>
    <col min="2" max="4" width="10.7109375" customWidth="1"/>
    <col min="5" max="5" width="11.42578125" customWidth="1"/>
    <col min="8" max="8" width="10.140625" bestFit="1" customWidth="1"/>
  </cols>
  <sheetData>
    <row r="1" spans="1:5" ht="15.75" x14ac:dyDescent="0.25">
      <c r="A1" s="23" t="s">
        <v>34</v>
      </c>
      <c r="B1" s="24"/>
      <c r="C1" s="24"/>
      <c r="D1" s="24"/>
      <c r="E1" s="24"/>
    </row>
    <row r="2" spans="1:5" x14ac:dyDescent="0.25">
      <c r="A2" s="10" t="s">
        <v>0</v>
      </c>
      <c r="B2" s="11" t="s">
        <v>55</v>
      </c>
      <c r="C2" s="11" t="s">
        <v>56</v>
      </c>
      <c r="D2" s="11" t="s">
        <v>57</v>
      </c>
      <c r="E2" s="11" t="s">
        <v>58</v>
      </c>
    </row>
    <row r="3" spans="1:5" x14ac:dyDescent="0.25">
      <c r="A3" s="2" t="s">
        <v>1</v>
      </c>
      <c r="B3" s="18">
        <f>98964</f>
        <v>98964</v>
      </c>
      <c r="C3" s="18">
        <v>99512</v>
      </c>
      <c r="D3" s="18">
        <v>92067</v>
      </c>
      <c r="E3" s="18">
        <v>87364</v>
      </c>
    </row>
    <row r="4" spans="1:5" x14ac:dyDescent="0.25">
      <c r="A4" s="2" t="s">
        <v>2</v>
      </c>
      <c r="B4" s="18">
        <v>27531</v>
      </c>
      <c r="C4" s="18">
        <v>1084</v>
      </c>
      <c r="D4" s="18">
        <v>34971</v>
      </c>
      <c r="E4" s="18">
        <v>0</v>
      </c>
    </row>
    <row r="5" spans="1:5" x14ac:dyDescent="0.25">
      <c r="A5" s="2" t="s">
        <v>3</v>
      </c>
      <c r="B5" s="18">
        <v>0</v>
      </c>
      <c r="C5" s="18">
        <v>0</v>
      </c>
      <c r="D5" s="18">
        <v>0</v>
      </c>
      <c r="E5" s="18">
        <v>0</v>
      </c>
    </row>
    <row r="6" spans="1:5" x14ac:dyDescent="0.25">
      <c r="A6" s="2" t="s">
        <v>27</v>
      </c>
      <c r="B6" s="18">
        <v>80584.25</v>
      </c>
      <c r="C6" s="18">
        <v>81178.47</v>
      </c>
      <c r="D6" s="18">
        <v>78132.94</v>
      </c>
      <c r="E6" s="18">
        <v>84686.8</v>
      </c>
    </row>
    <row r="7" spans="1:5" ht="15.75" customHeight="1" x14ac:dyDescent="0.25">
      <c r="A7" s="2" t="s">
        <v>4</v>
      </c>
      <c r="B7" s="18">
        <v>12846.5</v>
      </c>
      <c r="C7" s="18">
        <v>14450.09</v>
      </c>
      <c r="D7" s="18">
        <v>16468.77</v>
      </c>
      <c r="E7" s="18">
        <v>15442.09</v>
      </c>
    </row>
    <row r="8" spans="1:5" x14ac:dyDescent="0.25">
      <c r="A8" s="2" t="s">
        <v>5</v>
      </c>
      <c r="B8" s="18">
        <v>694.04</v>
      </c>
      <c r="C8" s="18">
        <v>694.04</v>
      </c>
      <c r="D8" s="18">
        <v>680.19</v>
      </c>
      <c r="E8" s="18">
        <v>680.19</v>
      </c>
    </row>
    <row r="9" spans="1:5" x14ac:dyDescent="0.25">
      <c r="A9" s="2" t="s">
        <v>6</v>
      </c>
      <c r="B9" s="18">
        <v>15037.12</v>
      </c>
      <c r="C9" s="18">
        <v>13963.04</v>
      </c>
      <c r="D9" s="18">
        <v>13963.04</v>
      </c>
      <c r="E9" s="18">
        <v>12888.96</v>
      </c>
    </row>
    <row r="10" spans="1:5" x14ac:dyDescent="0.25">
      <c r="A10" s="2" t="s">
        <v>7</v>
      </c>
      <c r="B10" s="18">
        <v>23806.54</v>
      </c>
      <c r="C10" s="18">
        <f>22325.54-1184.88-1184.88-1184.88</f>
        <v>18770.899999999998</v>
      </c>
      <c r="D10" s="18">
        <f>19627.22-1184.88</f>
        <v>18442.34</v>
      </c>
      <c r="E10" s="18">
        <f>21079.66-1184.88</f>
        <v>19894.78</v>
      </c>
    </row>
    <row r="11" spans="1:5" x14ac:dyDescent="0.25">
      <c r="A11" s="2" t="s">
        <v>53</v>
      </c>
      <c r="B11" s="18">
        <v>0</v>
      </c>
      <c r="C11" s="18">
        <v>0</v>
      </c>
      <c r="D11" s="18">
        <v>0</v>
      </c>
      <c r="E11" s="18">
        <v>0</v>
      </c>
    </row>
    <row r="12" spans="1:5" x14ac:dyDescent="0.25">
      <c r="A12" s="2" t="s">
        <v>8</v>
      </c>
      <c r="B12" s="18">
        <v>2081.2800000000002</v>
      </c>
      <c r="C12" s="18">
        <v>0</v>
      </c>
      <c r="D12" s="18">
        <v>0</v>
      </c>
      <c r="E12" s="18">
        <v>0</v>
      </c>
    </row>
    <row r="13" spans="1:5" x14ac:dyDescent="0.25">
      <c r="A13" s="12" t="s">
        <v>9</v>
      </c>
      <c r="B13" s="1">
        <f t="shared" ref="B13:E13" si="0">SUM(B3:B12)</f>
        <v>261544.73</v>
      </c>
      <c r="C13" s="1">
        <f t="shared" si="0"/>
        <v>229652.54</v>
      </c>
      <c r="D13" s="1">
        <f t="shared" si="0"/>
        <v>254725.28</v>
      </c>
      <c r="E13" s="1">
        <f t="shared" si="0"/>
        <v>220956.81999999998</v>
      </c>
    </row>
    <row r="14" spans="1:5" x14ac:dyDescent="0.25">
      <c r="A14" s="10" t="s">
        <v>10</v>
      </c>
      <c r="B14" s="19"/>
      <c r="C14" s="19"/>
      <c r="D14" s="19"/>
      <c r="E14" s="19"/>
    </row>
    <row r="15" spans="1:5" x14ac:dyDescent="0.25">
      <c r="A15" s="3" t="s">
        <v>28</v>
      </c>
      <c r="B15" s="18">
        <v>55.9</v>
      </c>
      <c r="C15" s="18">
        <v>55.9</v>
      </c>
      <c r="D15" s="18">
        <v>654.70000000000005</v>
      </c>
      <c r="E15" s="18">
        <v>55.9</v>
      </c>
    </row>
    <row r="16" spans="1:5" x14ac:dyDescent="0.25">
      <c r="A16" s="2" t="s">
        <v>35</v>
      </c>
      <c r="B16" s="18">
        <v>18731.72</v>
      </c>
      <c r="C16" s="18">
        <f>18813</f>
        <v>18813</v>
      </c>
      <c r="D16" s="18">
        <v>18794.36</v>
      </c>
      <c r="E16" s="18">
        <v>18794.36</v>
      </c>
    </row>
    <row r="17" spans="1:5" x14ac:dyDescent="0.25">
      <c r="A17" s="3" t="s">
        <v>36</v>
      </c>
      <c r="B17" s="18">
        <v>0</v>
      </c>
      <c r="C17" s="18">
        <v>0</v>
      </c>
      <c r="D17" s="18">
        <v>0</v>
      </c>
      <c r="E17" s="18">
        <v>3510</v>
      </c>
    </row>
    <row r="18" spans="1:5" x14ac:dyDescent="0.25">
      <c r="A18" s="3" t="s">
        <v>37</v>
      </c>
      <c r="B18" s="18">
        <v>0</v>
      </c>
      <c r="C18" s="18">
        <v>0</v>
      </c>
      <c r="D18" s="18">
        <v>0</v>
      </c>
      <c r="E18" s="18">
        <v>0</v>
      </c>
    </row>
    <row r="19" spans="1:5" x14ac:dyDescent="0.25">
      <c r="A19" s="3" t="s">
        <v>38</v>
      </c>
      <c r="B19" s="18">
        <f>175.63+500</f>
        <v>675.63</v>
      </c>
      <c r="C19" s="18">
        <f>2064.48+2000</f>
        <v>4064.48</v>
      </c>
      <c r="D19" s="18">
        <f>1103.86</f>
        <v>1103.8599999999999</v>
      </c>
      <c r="E19" s="18">
        <f>1904.74+1800</f>
        <v>3704.74</v>
      </c>
    </row>
    <row r="20" spans="1:5" x14ac:dyDescent="0.25">
      <c r="A20" s="3" t="s">
        <v>15</v>
      </c>
      <c r="B20" s="18">
        <v>1047.24</v>
      </c>
      <c r="C20" s="18">
        <v>1208.8699999999999</v>
      </c>
      <c r="D20" s="18">
        <v>1141.6300000000001</v>
      </c>
      <c r="E20" s="18">
        <v>1014.29</v>
      </c>
    </row>
    <row r="21" spans="1:5" x14ac:dyDescent="0.25">
      <c r="A21" s="3" t="s">
        <v>29</v>
      </c>
      <c r="B21" s="18">
        <f>1838.72+284.56+2964.68</f>
        <v>5087.96</v>
      </c>
      <c r="C21" s="18">
        <f>1838.72+2964.68+284.56</f>
        <v>5087.96</v>
      </c>
      <c r="D21" s="18">
        <f>1838.72+284.56+2964.68</f>
        <v>5087.96</v>
      </c>
      <c r="E21" s="18">
        <f>1838.72+297.99+2835.12</f>
        <v>4971.83</v>
      </c>
    </row>
    <row r="22" spans="1:5" x14ac:dyDescent="0.25">
      <c r="A22" s="2" t="s">
        <v>11</v>
      </c>
      <c r="B22" s="18">
        <f>5256.34</f>
        <v>5256.34</v>
      </c>
      <c r="C22" s="18">
        <v>5256.34</v>
      </c>
      <c r="D22" s="18">
        <f>315.34+4941</f>
        <v>5256.34</v>
      </c>
      <c r="E22" s="18">
        <v>5152.34</v>
      </c>
    </row>
    <row r="23" spans="1:5" x14ac:dyDescent="0.25">
      <c r="A23" s="2" t="s">
        <v>39</v>
      </c>
      <c r="B23" s="18">
        <v>1286</v>
      </c>
      <c r="C23" s="18">
        <v>1126</v>
      </c>
      <c r="D23" s="18">
        <v>1126</v>
      </c>
      <c r="E23" s="18">
        <v>1126</v>
      </c>
    </row>
    <row r="24" spans="1:5" x14ac:dyDescent="0.25">
      <c r="A24" s="3" t="s">
        <v>13</v>
      </c>
      <c r="B24" s="21">
        <v>4190.37</v>
      </c>
      <c r="C24" s="21">
        <v>3941.34</v>
      </c>
      <c r="D24" s="21">
        <v>2120.67</v>
      </c>
      <c r="E24" s="21">
        <v>2205.0700000000002</v>
      </c>
    </row>
    <row r="25" spans="1:5" x14ac:dyDescent="0.25">
      <c r="A25" s="3" t="s">
        <v>40</v>
      </c>
      <c r="B25" s="18">
        <v>0</v>
      </c>
      <c r="C25" s="18">
        <v>0</v>
      </c>
      <c r="D25" s="18">
        <v>0</v>
      </c>
      <c r="E25" s="18">
        <v>0</v>
      </c>
    </row>
    <row r="26" spans="1:5" x14ac:dyDescent="0.25">
      <c r="A26" s="3" t="s">
        <v>41</v>
      </c>
      <c r="B26" s="18">
        <v>0</v>
      </c>
      <c r="C26" s="18">
        <v>0</v>
      </c>
      <c r="D26" s="18">
        <v>0</v>
      </c>
      <c r="E26" s="18">
        <v>0</v>
      </c>
    </row>
    <row r="27" spans="1:5" x14ac:dyDescent="0.25">
      <c r="A27" s="3" t="s">
        <v>42</v>
      </c>
      <c r="B27" s="18">
        <f>210+2260+1100+140+100</f>
        <v>3810</v>
      </c>
      <c r="C27" s="18">
        <f>140+250+140+39</f>
        <v>569</v>
      </c>
      <c r="D27" s="18">
        <v>0</v>
      </c>
      <c r="E27" s="18">
        <v>3132.68</v>
      </c>
    </row>
    <row r="28" spans="1:5" x14ac:dyDescent="0.25">
      <c r="A28" s="3" t="s">
        <v>43</v>
      </c>
      <c r="B28" s="18">
        <v>615</v>
      </c>
      <c r="C28" s="18">
        <f>308.99+500.68+93.01</f>
        <v>902.68000000000006</v>
      </c>
      <c r="D28" s="18">
        <v>0</v>
      </c>
      <c r="E28" s="18">
        <v>0</v>
      </c>
    </row>
    <row r="29" spans="1:5" x14ac:dyDescent="0.25">
      <c r="A29" s="3" t="s">
        <v>14</v>
      </c>
      <c r="B29" s="18">
        <v>0</v>
      </c>
      <c r="C29" s="18">
        <v>454.09</v>
      </c>
      <c r="D29" s="18">
        <v>1633.84</v>
      </c>
      <c r="E29" s="18">
        <v>324.3</v>
      </c>
    </row>
    <row r="30" spans="1:5" x14ac:dyDescent="0.25">
      <c r="A30" s="2" t="s">
        <v>30</v>
      </c>
      <c r="B30" s="18">
        <f>8669.34+149+438+69+700</f>
        <v>10025.34</v>
      </c>
      <c r="C30" s="18">
        <f>750+645.05+438+754.78+69</f>
        <v>2656.83</v>
      </c>
      <c r="D30" s="18">
        <f>438+56+140+400+69+19.95+250</f>
        <v>1372.95</v>
      </c>
      <c r="E30" s="18">
        <f>438+69+116+170</f>
        <v>793</v>
      </c>
    </row>
    <row r="31" spans="1:5" x14ac:dyDescent="0.25">
      <c r="A31" s="3" t="s">
        <v>31</v>
      </c>
      <c r="B31" s="18">
        <v>1348.05</v>
      </c>
      <c r="C31" s="18">
        <v>980.4</v>
      </c>
      <c r="D31" s="18">
        <v>612.75</v>
      </c>
      <c r="E31" s="18">
        <v>1838.25</v>
      </c>
    </row>
    <row r="32" spans="1:5" x14ac:dyDescent="0.25">
      <c r="A32" s="3" t="s">
        <v>44</v>
      </c>
      <c r="B32" s="18">
        <v>0</v>
      </c>
      <c r="C32" s="18">
        <v>0</v>
      </c>
      <c r="D32" s="18">
        <v>0</v>
      </c>
      <c r="E32" s="18">
        <v>0</v>
      </c>
    </row>
    <row r="33" spans="1:5" x14ac:dyDescent="0.25">
      <c r="A33" s="2" t="s">
        <v>12</v>
      </c>
      <c r="B33" s="18">
        <v>5180.33</v>
      </c>
      <c r="C33" s="18">
        <v>5312.5</v>
      </c>
      <c r="D33" s="18">
        <v>5352.5</v>
      </c>
      <c r="E33" s="22">
        <v>5312.5</v>
      </c>
    </row>
    <row r="34" spans="1:5" x14ac:dyDescent="0.25">
      <c r="A34" s="2" t="s">
        <v>45</v>
      </c>
      <c r="B34" s="18">
        <v>1541.8</v>
      </c>
      <c r="C34" s="18">
        <v>1599.92</v>
      </c>
      <c r="D34" s="18">
        <v>1599.82</v>
      </c>
      <c r="E34" s="18">
        <v>1599.82</v>
      </c>
    </row>
    <row r="35" spans="1:5" x14ac:dyDescent="0.25">
      <c r="A35" s="2" t="s">
        <v>46</v>
      </c>
      <c r="B35" s="18">
        <f>3814</f>
        <v>3814</v>
      </c>
      <c r="C35" s="18">
        <f>1204.26+3814</f>
        <v>5018.26</v>
      </c>
      <c r="D35" s="18">
        <v>0</v>
      </c>
      <c r="E35" s="18">
        <v>0</v>
      </c>
    </row>
    <row r="36" spans="1:5" x14ac:dyDescent="0.25">
      <c r="A36" s="3" t="s">
        <v>47</v>
      </c>
      <c r="B36" s="18">
        <f>1646.84+220.9+205.1+98.03+3711.12</f>
        <v>5881.99</v>
      </c>
      <c r="C36" s="18">
        <f>1647.43+205.1+97.44+220.9+3711.12</f>
        <v>5881.99</v>
      </c>
      <c r="D36" s="18">
        <f>1656.65+220.9+205.1+88.22+3711.12</f>
        <v>5881.99</v>
      </c>
      <c r="E36" s="18">
        <f>1646.84+98.03+220.9+205.1+3711.12</f>
        <v>5881.99</v>
      </c>
    </row>
    <row r="37" spans="1:5" x14ac:dyDescent="0.25">
      <c r="A37" s="3" t="s">
        <v>48</v>
      </c>
      <c r="B37" s="18">
        <v>5200</v>
      </c>
      <c r="C37" s="18">
        <v>5200</v>
      </c>
      <c r="D37" s="18">
        <v>5200</v>
      </c>
      <c r="E37" s="18">
        <v>0</v>
      </c>
    </row>
    <row r="38" spans="1:5" x14ac:dyDescent="0.25">
      <c r="A38" s="2" t="s">
        <v>49</v>
      </c>
      <c r="B38" s="18">
        <f>2354.91+9452.97</f>
        <v>11807.88</v>
      </c>
      <c r="C38" s="18">
        <v>0</v>
      </c>
      <c r="D38" s="18">
        <v>0</v>
      </c>
      <c r="E38" s="18">
        <v>0</v>
      </c>
    </row>
    <row r="39" spans="1:5" x14ac:dyDescent="0.25">
      <c r="A39" s="3" t="s">
        <v>16</v>
      </c>
      <c r="B39" s="21">
        <f>4022.11+435.57</f>
        <v>4457.68</v>
      </c>
      <c r="C39" s="21">
        <f>3016.03+19.56</f>
        <v>3035.59</v>
      </c>
      <c r="D39" s="21">
        <v>3712.05</v>
      </c>
      <c r="E39" s="21">
        <f>4110.17+772.59</f>
        <v>4882.76</v>
      </c>
    </row>
    <row r="40" spans="1:5" x14ac:dyDescent="0.25">
      <c r="A40" s="4" t="s">
        <v>50</v>
      </c>
      <c r="B40" s="18">
        <f>4937.4+362.5+10.19</f>
        <v>5310.0899999999992</v>
      </c>
      <c r="C40" s="18">
        <f>356.98+5163.9</f>
        <v>5520.8799999999992</v>
      </c>
      <c r="D40" s="18">
        <f>5556.65-5407.77+66.4+374.48+34.45</f>
        <v>624.20999999999924</v>
      </c>
      <c r="E40" s="18">
        <f>135.92+9.04+381.53+42</f>
        <v>568.49</v>
      </c>
    </row>
    <row r="41" spans="1:5" x14ac:dyDescent="0.25">
      <c r="A41" s="8" t="s">
        <v>51</v>
      </c>
      <c r="B41" s="18">
        <f>1760.51+2722.85</f>
        <v>4483.3599999999997</v>
      </c>
      <c r="C41" s="18">
        <f>743.99+2592.9</f>
        <v>3336.8900000000003</v>
      </c>
      <c r="D41" s="18">
        <f>5407.77-65.65+2701.9</f>
        <v>8044.02</v>
      </c>
      <c r="E41" s="18">
        <v>2929.05</v>
      </c>
    </row>
    <row r="42" spans="1:5" x14ac:dyDescent="0.25">
      <c r="A42" s="9" t="s">
        <v>52</v>
      </c>
      <c r="B42" s="1">
        <f t="shared" ref="B42:E42" si="1">SUM(B15:B41)</f>
        <v>99806.680000000008</v>
      </c>
      <c r="C42" s="1">
        <f t="shared" si="1"/>
        <v>80022.92</v>
      </c>
      <c r="D42" s="1">
        <f t="shared" si="1"/>
        <v>69319.649999999994</v>
      </c>
      <c r="E42" s="1">
        <f t="shared" si="1"/>
        <v>67797.37000000001</v>
      </c>
    </row>
    <row r="43" spans="1:5" x14ac:dyDescent="0.25">
      <c r="A43" s="13"/>
      <c r="B43" s="19"/>
      <c r="C43" s="19"/>
      <c r="D43" s="19"/>
      <c r="E43" s="19"/>
    </row>
    <row r="44" spans="1:5" x14ac:dyDescent="0.25">
      <c r="A44" s="14" t="s">
        <v>17</v>
      </c>
      <c r="B44" s="19"/>
      <c r="C44" s="19"/>
      <c r="D44" s="19"/>
      <c r="E44" s="19"/>
    </row>
    <row r="45" spans="1:5" x14ac:dyDescent="0.25">
      <c r="A45" s="5" t="s">
        <v>18</v>
      </c>
      <c r="B45" s="7">
        <f>2669.38+8001.71</f>
        <v>10671.09</v>
      </c>
      <c r="C45" s="7">
        <v>4029.3</v>
      </c>
      <c r="D45" s="7">
        <v>0</v>
      </c>
      <c r="E45" s="7">
        <v>2172.58</v>
      </c>
    </row>
    <row r="46" spans="1:5" x14ac:dyDescent="0.25">
      <c r="A46" s="5" t="s">
        <v>32</v>
      </c>
      <c r="B46" s="7">
        <f>8075.07-1370.9</f>
        <v>6704.17</v>
      </c>
      <c r="C46" s="7">
        <f>13762.39-3642.22</f>
        <v>10120.17</v>
      </c>
      <c r="D46" s="7">
        <f>7801.27-732.26</f>
        <v>7069.01</v>
      </c>
      <c r="E46" s="7">
        <f>5654.27-2544.18</f>
        <v>3110.0900000000006</v>
      </c>
    </row>
    <row r="47" spans="1:5" x14ac:dyDescent="0.25">
      <c r="A47" s="5" t="s">
        <v>19</v>
      </c>
      <c r="B47" s="7">
        <v>0</v>
      </c>
      <c r="C47" s="7">
        <v>0</v>
      </c>
      <c r="D47" s="7">
        <v>0</v>
      </c>
      <c r="E47" s="7">
        <v>0</v>
      </c>
    </row>
    <row r="48" spans="1:5" x14ac:dyDescent="0.25">
      <c r="A48" s="9" t="s">
        <v>20</v>
      </c>
      <c r="B48" s="1">
        <f t="shared" ref="B48:E48" si="2">SUM(B45:B47)</f>
        <v>17375.260000000002</v>
      </c>
      <c r="C48" s="1">
        <f t="shared" si="2"/>
        <v>14149.470000000001</v>
      </c>
      <c r="D48" s="1">
        <f t="shared" si="2"/>
        <v>7069.01</v>
      </c>
      <c r="E48" s="1">
        <f t="shared" si="2"/>
        <v>5282.67</v>
      </c>
    </row>
    <row r="49" spans="1:5" x14ac:dyDescent="0.25">
      <c r="A49" s="13"/>
      <c r="B49" s="19"/>
      <c r="C49" s="19"/>
      <c r="D49" s="19"/>
      <c r="E49" s="19"/>
    </row>
    <row r="50" spans="1:5" x14ac:dyDescent="0.25">
      <c r="A50" s="13"/>
      <c r="B50" s="19"/>
      <c r="C50" s="19"/>
      <c r="D50" s="19"/>
      <c r="E50" s="19"/>
    </row>
    <row r="51" spans="1:5" x14ac:dyDescent="0.25">
      <c r="A51" s="14" t="s">
        <v>21</v>
      </c>
      <c r="B51" s="19"/>
      <c r="C51" s="19"/>
      <c r="D51" s="19"/>
      <c r="E51" s="19"/>
    </row>
    <row r="52" spans="1:5" x14ac:dyDescent="0.25">
      <c r="A52" s="5" t="s">
        <v>22</v>
      </c>
      <c r="B52" s="7">
        <v>0</v>
      </c>
      <c r="C52" s="7">
        <v>0</v>
      </c>
      <c r="D52" s="7">
        <v>0</v>
      </c>
      <c r="E52" s="7">
        <v>0</v>
      </c>
    </row>
    <row r="53" spans="1:5" x14ac:dyDescent="0.25">
      <c r="A53" s="5" t="s">
        <v>23</v>
      </c>
      <c r="B53" s="7">
        <v>0</v>
      </c>
      <c r="C53" s="7">
        <v>0</v>
      </c>
      <c r="D53" s="7">
        <v>0</v>
      </c>
      <c r="E53" s="7">
        <v>0</v>
      </c>
    </row>
    <row r="54" spans="1:5" x14ac:dyDescent="0.25">
      <c r="A54" s="9" t="s">
        <v>24</v>
      </c>
      <c r="B54" s="1">
        <f t="shared" ref="B54:E54" si="3">SUM(B52:B53)</f>
        <v>0</v>
      </c>
      <c r="C54" s="1">
        <f t="shared" si="3"/>
        <v>0</v>
      </c>
      <c r="D54" s="1">
        <f t="shared" si="3"/>
        <v>0</v>
      </c>
      <c r="E54" s="1">
        <f t="shared" si="3"/>
        <v>0</v>
      </c>
    </row>
    <row r="55" spans="1:5" x14ac:dyDescent="0.25">
      <c r="A55" s="5"/>
      <c r="B55" s="19"/>
      <c r="C55" s="19"/>
      <c r="D55" s="19"/>
      <c r="E55" s="19"/>
    </row>
    <row r="56" spans="1:5" x14ac:dyDescent="0.25">
      <c r="A56" s="14" t="s">
        <v>25</v>
      </c>
      <c r="B56" s="19"/>
      <c r="C56" s="19"/>
      <c r="D56" s="19"/>
      <c r="E56" s="19"/>
    </row>
    <row r="57" spans="1:5" x14ac:dyDescent="0.25">
      <c r="A57" s="5" t="s">
        <v>54</v>
      </c>
      <c r="B57" s="7">
        <v>0</v>
      </c>
      <c r="C57" s="7"/>
      <c r="D57" s="7"/>
      <c r="E57" s="7">
        <v>700000</v>
      </c>
    </row>
    <row r="58" spans="1:5" x14ac:dyDescent="0.25">
      <c r="A58" s="9" t="s">
        <v>26</v>
      </c>
      <c r="B58" s="1">
        <f t="shared" ref="B58:E58" si="4">B57</f>
        <v>0</v>
      </c>
      <c r="C58" s="1">
        <f t="shared" si="4"/>
        <v>0</v>
      </c>
      <c r="D58" s="1">
        <f t="shared" si="4"/>
        <v>0</v>
      </c>
      <c r="E58" s="1">
        <f t="shared" si="4"/>
        <v>700000</v>
      </c>
    </row>
    <row r="59" spans="1:5" x14ac:dyDescent="0.25">
      <c r="A59" s="15"/>
      <c r="B59" s="6"/>
      <c r="C59" s="6"/>
      <c r="D59" s="6"/>
      <c r="E59" s="6"/>
    </row>
    <row r="60" spans="1:5" ht="15.75" x14ac:dyDescent="0.25">
      <c r="A60" s="17" t="s">
        <v>33</v>
      </c>
      <c r="B60" s="20"/>
      <c r="C60" s="20"/>
      <c r="D60" s="20"/>
      <c r="E60" s="20"/>
    </row>
    <row r="61" spans="1:5" x14ac:dyDescent="0.25">
      <c r="A61" s="16" t="s">
        <v>59</v>
      </c>
      <c r="B61" s="18">
        <f>259703.53+91489</f>
        <v>351192.53</v>
      </c>
      <c r="C61" s="18">
        <f>259703.53+65794.05</f>
        <v>325497.58</v>
      </c>
      <c r="D61" s="18">
        <f>256998+78694</f>
        <v>335692</v>
      </c>
      <c r="E61" s="18">
        <f>260976.9+74370</f>
        <v>335346.90000000002</v>
      </c>
    </row>
    <row r="62" spans="1:5" x14ac:dyDescent="0.25">
      <c r="A62" s="16" t="s">
        <v>60</v>
      </c>
      <c r="B62" s="18">
        <f>25911.43+3649.95</f>
        <v>29561.38</v>
      </c>
      <c r="C62" s="18">
        <f>27988.12+2161.86+103.08</f>
        <v>30253.06</v>
      </c>
      <c r="D62" s="18">
        <f>31585.14+1474.02</f>
        <v>33059.159999999996</v>
      </c>
      <c r="E62" s="18">
        <f>887.03+113052.94</f>
        <v>113939.97</v>
      </c>
    </row>
    <row r="63" spans="1:5" x14ac:dyDescent="0.25">
      <c r="B63" s="6"/>
      <c r="C63" s="6"/>
      <c r="D63" s="6"/>
      <c r="E63" s="6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2º QUADRIMESTRE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cp:lastPrinted>2026-05-08T12:55:40Z</cp:lastPrinted>
  <dcterms:created xsi:type="dcterms:W3CDTF">2025-01-14T19:34:35Z</dcterms:created>
  <dcterms:modified xsi:type="dcterms:W3CDTF">2026-09-16T19:13:45Z</dcterms:modified>
</cp:coreProperties>
</file>