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ublica\FINANCEIRO\"/>
    </mc:Choice>
  </mc:AlternateContent>
  <xr:revisionPtr revIDLastSave="0" documentId="13_ncr:1_{0C79207F-8A96-4182-8AE3-57CC346F4D01}" xr6:coauthVersionLast="47" xr6:coauthVersionMax="47" xr10:uidLastSave="{00000000-0000-0000-0000-000000000000}"/>
  <bookViews>
    <workbookView xWindow="3240" yWindow="0" windowWidth="21300" windowHeight="15585" xr2:uid="{0FD56A07-519B-468F-8DD3-5611BC185272}"/>
  </bookViews>
  <sheets>
    <sheet name=" 2º QUADRIMESTRE" sheetId="1" r:id="rId1"/>
  </sheets>
  <definedNames>
    <definedName name="_xlnm.Print_Titles" localSheetId="0">' 2º QUADRIMESTRE'!$1:$5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D60" i="1"/>
  <c r="C60" i="1"/>
  <c r="B60" i="1"/>
  <c r="E59" i="1"/>
  <c r="D59" i="1"/>
  <c r="C59" i="1"/>
  <c r="B59" i="1"/>
  <c r="E53" i="1"/>
  <c r="C53" i="1"/>
  <c r="B53" i="1"/>
  <c r="D52" i="1"/>
  <c r="D51" i="1"/>
  <c r="E47" i="1"/>
  <c r="E49" i="1" s="1"/>
  <c r="D47" i="1"/>
  <c r="C47" i="1"/>
  <c r="C49" i="1" s="1"/>
  <c r="B47" i="1"/>
  <c r="B49" i="1" s="1"/>
  <c r="D46" i="1"/>
  <c r="D49" i="1" s="1"/>
  <c r="E43" i="1"/>
  <c r="D43" i="1"/>
  <c r="C43" i="1"/>
  <c r="B43" i="1"/>
  <c r="E41" i="1"/>
  <c r="C41" i="1"/>
  <c r="B41" i="1"/>
  <c r="E38" i="1"/>
  <c r="E37" i="1"/>
  <c r="D37" i="1"/>
  <c r="C37" i="1"/>
  <c r="B37" i="1"/>
  <c r="E35" i="1"/>
  <c r="C35" i="1"/>
  <c r="B35" i="1"/>
  <c r="D34" i="1"/>
  <c r="E33" i="1"/>
  <c r="D33" i="1"/>
  <c r="C33" i="1"/>
  <c r="B33" i="1"/>
  <c r="E32" i="1"/>
  <c r="D32" i="1"/>
  <c r="B32" i="1"/>
  <c r="D31" i="1"/>
  <c r="C31" i="1"/>
  <c r="B31" i="1"/>
  <c r="E30" i="1"/>
  <c r="D30" i="1"/>
  <c r="C30" i="1"/>
  <c r="B30" i="1"/>
  <c r="C29" i="1"/>
  <c r="C26" i="1"/>
  <c r="B26" i="1"/>
  <c r="E25" i="1"/>
  <c r="D25" i="1"/>
  <c r="C25" i="1"/>
  <c r="B25" i="1"/>
  <c r="E24" i="1"/>
  <c r="D24" i="1"/>
  <c r="C24" i="1"/>
  <c r="B24" i="1"/>
  <c r="D23" i="1"/>
  <c r="D22" i="1"/>
  <c r="B22" i="1"/>
  <c r="E17" i="1"/>
  <c r="D17" i="1"/>
  <c r="D19" i="1" s="1"/>
  <c r="C17" i="1"/>
  <c r="B17" i="1"/>
  <c r="B19" i="1" s="1"/>
  <c r="C13" i="1"/>
  <c r="C19" i="1" s="1"/>
  <c r="E9" i="1"/>
  <c r="D53" i="1" l="1"/>
  <c r="B44" i="1"/>
  <c r="E19" i="1"/>
  <c r="E44" i="1"/>
  <c r="D44" i="1"/>
  <c r="C44" i="1"/>
</calcChain>
</file>

<file path=xl/sharedStrings.xml><?xml version="1.0" encoding="utf-8"?>
<sst xmlns="http://schemas.openxmlformats.org/spreadsheetml/2006/main" count="62" uniqueCount="62">
  <si>
    <t xml:space="preserve">DESPESAS E RECEITAS </t>
  </si>
  <si>
    <t>DESPESAS 2º QUADRIMESTRE DE 2024</t>
  </si>
  <si>
    <t>1 - DESPESAS COM PESSOAL</t>
  </si>
  <si>
    <t>Maio</t>
  </si>
  <si>
    <t>Junho</t>
  </si>
  <si>
    <t>Julho</t>
  </si>
  <si>
    <t>Agosto</t>
  </si>
  <si>
    <t>Salários</t>
  </si>
  <si>
    <t>Férias</t>
  </si>
  <si>
    <t>13º Salário</t>
  </si>
  <si>
    <t>INSS + IR (partir de maio/23) + PIS (partir fev/24)</t>
  </si>
  <si>
    <t>FGTS</t>
  </si>
  <si>
    <t>PIS</t>
  </si>
  <si>
    <t>Contribuição e Mensalidade Sindical</t>
  </si>
  <si>
    <t>Cesta Básica</t>
  </si>
  <si>
    <t>Assistência Médica/Plano Odont.</t>
  </si>
  <si>
    <t>Seguro de Vida</t>
  </si>
  <si>
    <t>Total de Despesas com Pessoal</t>
  </si>
  <si>
    <t>2 - DESPESAS ADMINISTRATIVAS</t>
  </si>
  <si>
    <t>Estagiários + Nube</t>
  </si>
  <si>
    <t>Aluguel + Cond. + IPTU + Seguro</t>
  </si>
  <si>
    <t>Serviços Contábeis</t>
  </si>
  <si>
    <t>Serviços Jurídicos Especiais + Auditória Externa</t>
  </si>
  <si>
    <t xml:space="preserve">Prestação Serv. Diversos </t>
  </si>
  <si>
    <t>Prestação Serv. Serv. Externo</t>
  </si>
  <si>
    <t>Cursos + Seminários</t>
  </si>
  <si>
    <t>Energia Elétrica</t>
  </si>
  <si>
    <t>Material de Copa e Limpeza</t>
  </si>
  <si>
    <t>Serviços de Limpeza + Jardim</t>
  </si>
  <si>
    <t>Manutenção Hidráulica + Elétr  geral</t>
  </si>
  <si>
    <t>Material de Escritório + Consumo+TI</t>
  </si>
  <si>
    <t>Despesas com TI / Triade</t>
  </si>
  <si>
    <t>Filiação em Entidades/Assinatura Jornal</t>
  </si>
  <si>
    <t>Publicação Legal</t>
  </si>
  <si>
    <t>Reuniões / Eventos</t>
  </si>
  <si>
    <t>Caixa Administrativo/desp diversas/cartão</t>
  </si>
  <si>
    <t>Combustível</t>
  </si>
  <si>
    <t>IPVA + Documentação + Seguro</t>
  </si>
  <si>
    <t>Manutenção + Locação Veic.</t>
  </si>
  <si>
    <t>Telefone + Correio + Internet</t>
  </si>
  <si>
    <t>Faixas + Banners + Cartazes</t>
  </si>
  <si>
    <t>Taxas+IOF+IR (Aplic. Finan.)/ Desp. Banco.Cofins, ICMS</t>
  </si>
  <si>
    <t>Total de Despesas Administrativas</t>
  </si>
  <si>
    <t>3 - DESPESAS COM VIAGENS</t>
  </si>
  <si>
    <t>Passagem Aérea + Estadia</t>
  </si>
  <si>
    <t>Refeições + Táxi + Outras</t>
  </si>
  <si>
    <t>Viagem Internacional</t>
  </si>
  <si>
    <t>Total de Despesas com Viagens</t>
  </si>
  <si>
    <t>4- BENS E EQUIPAMENTOS</t>
  </si>
  <si>
    <t>Imobilizado</t>
  </si>
  <si>
    <t>Bens de Valores Irrelevantes</t>
  </si>
  <si>
    <t>Total de Bens e Equipamentos</t>
  </si>
  <si>
    <t>5 - DESPESAS ESPECÍFICAS DOS PROGRAMAS</t>
  </si>
  <si>
    <t>Desp. c/ Projetos / Consultorias  Previsão</t>
  </si>
  <si>
    <t>Total de Despesas Específicas dos Programas</t>
  </si>
  <si>
    <t>RECEITAS 2º QUADRIMESTRE 2024</t>
  </si>
  <si>
    <t>MAIO</t>
  </si>
  <si>
    <t>JUNHO</t>
  </si>
  <si>
    <t>JULHO</t>
  </si>
  <si>
    <t>AGOSTO</t>
  </si>
  <si>
    <t>Receitas de Custeio</t>
  </si>
  <si>
    <t xml:space="preserve">Outras Receitas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</si>
</sst>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4" fontId="6" fillId="0" borderId="4" xfId="0" applyNumberFormat="1" applyFont="1" applyBorder="1"/>
    <xf numFmtId="0" fontId="4" fillId="2" borderId="1" xfId="0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6" xfId="0" applyFont="1" applyBorder="1"/>
    <xf numFmtId="0" fontId="4" fillId="0" borderId="7" xfId="0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0" fontId="6" fillId="0" borderId="4" xfId="0" applyFont="1" applyBorder="1"/>
    <xf numFmtId="0" fontId="5" fillId="0" borderId="8" xfId="0" applyFont="1" applyBorder="1" applyAlignment="1">
      <alignment horizontal="left" vertical="center"/>
    </xf>
    <xf numFmtId="4" fontId="6" fillId="0" borderId="8" xfId="0" applyNumberFormat="1" applyFont="1" applyBorder="1"/>
    <xf numFmtId="0" fontId="4" fillId="0" borderId="4" xfId="0" applyFont="1" applyBorder="1" applyAlignment="1">
      <alignment horizontal="right" vertical="center"/>
    </xf>
    <xf numFmtId="4" fontId="6" fillId="0" borderId="0" xfId="0" applyNumberFormat="1" applyFont="1"/>
    <xf numFmtId="0" fontId="3" fillId="0" borderId="0" xfId="0" applyFont="1" applyAlignment="1">
      <alignment horizontal="left"/>
    </xf>
    <xf numFmtId="4" fontId="8" fillId="0" borderId="4" xfId="0" applyNumberFormat="1" applyFont="1" applyBorder="1" applyAlignment="1">
      <alignment horizont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43703</xdr:colOff>
      <xdr:row>4</xdr:row>
      <xdr:rowOff>113752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5D5DC4-0400-4B77-A84E-8E6E3D431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4853" cy="875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7E25-5B6C-4090-A973-8427A250536E}">
  <sheetPr>
    <pageSetUpPr fitToPage="1"/>
  </sheetPr>
  <dimension ref="A6:E60"/>
  <sheetViews>
    <sheetView showGridLines="0" tabSelected="1" workbookViewId="0">
      <selection activeCell="H14" sqref="H14"/>
    </sheetView>
  </sheetViews>
  <sheetFormatPr defaultRowHeight="15" x14ac:dyDescent="0.25"/>
  <cols>
    <col min="1" max="1" width="38" style="4" customWidth="1"/>
    <col min="2" max="5" width="10.7109375" style="4" customWidth="1"/>
    <col min="6" max="16384" width="9.140625" style="4"/>
  </cols>
  <sheetData>
    <row r="6" spans="1:5" ht="15.75" x14ac:dyDescent="0.25">
      <c r="A6" s="1" t="s">
        <v>0</v>
      </c>
      <c r="B6" s="2"/>
      <c r="C6" s="2"/>
      <c r="D6" s="2"/>
      <c r="E6" s="3"/>
    </row>
    <row r="7" spans="1:5" x14ac:dyDescent="0.25">
      <c r="A7" s="5" t="s">
        <v>1</v>
      </c>
      <c r="B7" s="6"/>
      <c r="C7" s="6"/>
      <c r="D7" s="6"/>
      <c r="E7" s="7"/>
    </row>
    <row r="8" spans="1:5" x14ac:dyDescent="0.25">
      <c r="A8" s="8" t="s">
        <v>2</v>
      </c>
      <c r="B8" s="9" t="s">
        <v>3</v>
      </c>
      <c r="C8" s="9" t="s">
        <v>4</v>
      </c>
      <c r="D8" s="9" t="s">
        <v>5</v>
      </c>
      <c r="E8" s="9" t="s">
        <v>6</v>
      </c>
    </row>
    <row r="9" spans="1:5" x14ac:dyDescent="0.25">
      <c r="A9" s="10" t="s">
        <v>7</v>
      </c>
      <c r="B9" s="11">
        <v>69963</v>
      </c>
      <c r="C9" s="11">
        <v>67280</v>
      </c>
      <c r="D9" s="11">
        <v>64680</v>
      </c>
      <c r="E9" s="11">
        <f>67297</f>
        <v>67297</v>
      </c>
    </row>
    <row r="10" spans="1:5" x14ac:dyDescent="0.25">
      <c r="A10" s="10" t="s">
        <v>8</v>
      </c>
      <c r="B10" s="11">
        <v>22480</v>
      </c>
      <c r="C10" s="11">
        <v>22277</v>
      </c>
      <c r="D10" s="11">
        <v>5292</v>
      </c>
      <c r="E10" s="11">
        <v>6956</v>
      </c>
    </row>
    <row r="11" spans="1:5" x14ac:dyDescent="0.25">
      <c r="A11" s="10" t="s">
        <v>9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s="10" t="s">
        <v>10</v>
      </c>
      <c r="B12" s="11">
        <v>57362.45</v>
      </c>
      <c r="C12" s="11">
        <v>55612.480000000003</v>
      </c>
      <c r="D12" s="11">
        <v>59481.26</v>
      </c>
      <c r="E12" s="11">
        <v>54405.02</v>
      </c>
    </row>
    <row r="13" spans="1:5" x14ac:dyDescent="0.25">
      <c r="A13" s="10" t="s">
        <v>11</v>
      </c>
      <c r="B13" s="11">
        <v>8135.31</v>
      </c>
      <c r="C13" s="11">
        <f>9004.31+31.98</f>
        <v>9036.2899999999991</v>
      </c>
      <c r="D13" s="11">
        <v>8382.07</v>
      </c>
      <c r="E13" s="11">
        <v>8558.4599999999991</v>
      </c>
    </row>
    <row r="14" spans="1:5" x14ac:dyDescent="0.25">
      <c r="A14" s="10" t="s">
        <v>12</v>
      </c>
      <c r="B14" s="11">
        <v>0</v>
      </c>
      <c r="C14" s="11">
        <v>0</v>
      </c>
      <c r="D14" s="11">
        <v>0</v>
      </c>
      <c r="E14" s="11">
        <v>0</v>
      </c>
    </row>
    <row r="15" spans="1:5" x14ac:dyDescent="0.25">
      <c r="A15" s="10" t="s">
        <v>13</v>
      </c>
      <c r="B15" s="11">
        <v>351.65</v>
      </c>
      <c r="C15" s="11">
        <v>351.65</v>
      </c>
      <c r="D15" s="11">
        <v>351.65</v>
      </c>
      <c r="E15" s="11">
        <v>351.65</v>
      </c>
    </row>
    <row r="16" spans="1:5" x14ac:dyDescent="0.25">
      <c r="A16" s="10" t="s">
        <v>14</v>
      </c>
      <c r="B16" s="11">
        <v>7756.88</v>
      </c>
      <c r="C16" s="11">
        <v>7756.88</v>
      </c>
      <c r="D16" s="11">
        <v>7756.88</v>
      </c>
      <c r="E16" s="11">
        <v>7756.88</v>
      </c>
    </row>
    <row r="17" spans="1:5" x14ac:dyDescent="0.25">
      <c r="A17" s="10" t="s">
        <v>15</v>
      </c>
      <c r="B17" s="11">
        <f>9510.49-937.3</f>
        <v>8573.19</v>
      </c>
      <c r="C17" s="11">
        <f>9510.49-937.3</f>
        <v>8573.19</v>
      </c>
      <c r="D17" s="11">
        <f>9510.49-937.3</f>
        <v>8573.19</v>
      </c>
      <c r="E17" s="11">
        <f>343.2+8458.39-937.3</f>
        <v>7864.29</v>
      </c>
    </row>
    <row r="18" spans="1:5" x14ac:dyDescent="0.25">
      <c r="A18" s="10" t="s">
        <v>16</v>
      </c>
      <c r="B18" s="11">
        <v>1826.33</v>
      </c>
      <c r="C18" s="11">
        <v>0</v>
      </c>
      <c r="D18" s="11">
        <v>0</v>
      </c>
      <c r="E18" s="11">
        <v>0</v>
      </c>
    </row>
    <row r="19" spans="1:5" x14ac:dyDescent="0.25">
      <c r="A19" s="12" t="s">
        <v>17</v>
      </c>
      <c r="B19" s="13">
        <f t="shared" ref="B19:E19" si="0">SUM(B9:B18)</f>
        <v>176448.81</v>
      </c>
      <c r="C19" s="13">
        <f t="shared" si="0"/>
        <v>170887.49000000002</v>
      </c>
      <c r="D19" s="13">
        <f t="shared" si="0"/>
        <v>154517.05000000002</v>
      </c>
      <c r="E19" s="13">
        <f t="shared" si="0"/>
        <v>153189.29999999999</v>
      </c>
    </row>
    <row r="20" spans="1:5" ht="20.25" customHeight="1" x14ac:dyDescent="0.25">
      <c r="A20" s="14" t="s">
        <v>18</v>
      </c>
      <c r="B20" s="11"/>
      <c r="C20" s="11"/>
      <c r="D20" s="11"/>
      <c r="E20" s="11"/>
    </row>
    <row r="21" spans="1:5" x14ac:dyDescent="0.25">
      <c r="A21" s="15" t="s">
        <v>19</v>
      </c>
      <c r="B21" s="11">
        <v>7885.44</v>
      </c>
      <c r="C21" s="11">
        <v>4967.68</v>
      </c>
      <c r="D21" s="11">
        <v>5449.32</v>
      </c>
      <c r="E21" s="11">
        <v>4189.6400000000003</v>
      </c>
    </row>
    <row r="22" spans="1:5" x14ac:dyDescent="0.25">
      <c r="A22" s="15" t="s">
        <v>20</v>
      </c>
      <c r="B22" s="11">
        <f>1382.46+1121.49+650.43+349.43+312.25+3109.44+1027.25+956.7+981.46</f>
        <v>9890.91</v>
      </c>
      <c r="C22" s="11">
        <v>10878.67</v>
      </c>
      <c r="D22" s="11">
        <f>12223.51+2615.36+1301.41</f>
        <v>16140.28</v>
      </c>
      <c r="E22" s="11">
        <v>16253.88</v>
      </c>
    </row>
    <row r="23" spans="1:5" x14ac:dyDescent="0.25">
      <c r="A23" s="15" t="s">
        <v>21</v>
      </c>
      <c r="B23" s="11">
        <v>4780</v>
      </c>
      <c r="C23" s="11">
        <v>4944.1400000000003</v>
      </c>
      <c r="D23" s="11">
        <f>210+4911.5</f>
        <v>5121.5</v>
      </c>
      <c r="E23" s="11">
        <v>4911.5</v>
      </c>
    </row>
    <row r="24" spans="1:5" x14ac:dyDescent="0.25">
      <c r="A24" s="15" t="s">
        <v>22</v>
      </c>
      <c r="B24" s="11">
        <f>1813+8000+600</f>
        <v>10413</v>
      </c>
      <c r="C24" s="11">
        <f>1470.31+8000</f>
        <v>9470.31</v>
      </c>
      <c r="D24" s="11">
        <f>1470.31+8000</f>
        <v>9470.31</v>
      </c>
      <c r="E24" s="11">
        <f>1470.31+8000</f>
        <v>9470.31</v>
      </c>
    </row>
    <row r="25" spans="1:5" x14ac:dyDescent="0.25">
      <c r="A25" s="15" t="s">
        <v>23</v>
      </c>
      <c r="B25" s="11">
        <f>3558.22+8900+4989.8+416.67+99.32+450+3850+56.5+3063</f>
        <v>25383.51</v>
      </c>
      <c r="C25" s="11">
        <f>4417.2+368.1+3558.22+1495.2+71.5+416.67+22500+1350</f>
        <v>34176.89</v>
      </c>
      <c r="D25" s="11">
        <f>3946.85+3558.22+1495.2+416.67+49</f>
        <v>9465.94</v>
      </c>
      <c r="E25" s="11">
        <f>2000+4396.75+3558.22+1495.2+235.71+529.44+243.61+338.31+89+13586.51+19600</f>
        <v>46072.75</v>
      </c>
    </row>
    <row r="26" spans="1:5" x14ac:dyDescent="0.25">
      <c r="A26" s="15" t="s">
        <v>24</v>
      </c>
      <c r="B26" s="11">
        <f>200+1178.59</f>
        <v>1378.59</v>
      </c>
      <c r="C26" s="11">
        <f>1200+36+142</f>
        <v>1378</v>
      </c>
      <c r="D26" s="11">
        <v>0</v>
      </c>
      <c r="E26" s="11">
        <v>12550.5</v>
      </c>
    </row>
    <row r="27" spans="1:5" x14ac:dyDescent="0.25">
      <c r="A27" s="16" t="s">
        <v>25</v>
      </c>
      <c r="B27" s="11">
        <v>0</v>
      </c>
      <c r="C27" s="11">
        <v>0</v>
      </c>
      <c r="D27" s="11">
        <v>1780</v>
      </c>
      <c r="E27" s="11">
        <v>4380</v>
      </c>
    </row>
    <row r="28" spans="1:5" x14ac:dyDescent="0.25">
      <c r="A28" s="16" t="s">
        <v>26</v>
      </c>
      <c r="B28" s="17">
        <v>2535.65</v>
      </c>
      <c r="C28" s="17">
        <v>1473.16</v>
      </c>
      <c r="D28" s="17">
        <v>3041.15</v>
      </c>
      <c r="E28" s="17">
        <v>1848.72</v>
      </c>
    </row>
    <row r="29" spans="1:5" x14ac:dyDescent="0.25">
      <c r="A29" s="16" t="s">
        <v>27</v>
      </c>
      <c r="B29" s="11">
        <v>1789.28</v>
      </c>
      <c r="C29" s="11">
        <f>201</f>
        <v>201</v>
      </c>
      <c r="D29" s="11">
        <v>782.7</v>
      </c>
      <c r="E29" s="11">
        <v>197.5</v>
      </c>
    </row>
    <row r="30" spans="1:5" x14ac:dyDescent="0.25">
      <c r="A30" s="16" t="s">
        <v>28</v>
      </c>
      <c r="B30" s="11">
        <f>1445.36+4238.55+201.66+146.97+210.28+3926.91+86.03</f>
        <v>10255.76</v>
      </c>
      <c r="C30" s="11">
        <f>3925.39+4229.21+147.88+211.58</f>
        <v>8514.06</v>
      </c>
      <c r="D30" s="11">
        <f>4229.21+222.58+213.1+148.94+3923.94+89</f>
        <v>8826.77</v>
      </c>
      <c r="E30" s="11">
        <f>3922.8+4229.21+149.95+214.55+222.58</f>
        <v>8739.09</v>
      </c>
    </row>
    <row r="31" spans="1:5" x14ac:dyDescent="0.25">
      <c r="A31" s="16" t="s">
        <v>29</v>
      </c>
      <c r="B31" s="11">
        <f>60+2702.58+730</f>
        <v>3492.58</v>
      </c>
      <c r="C31" s="11">
        <f>500+201.25</f>
        <v>701.25</v>
      </c>
      <c r="D31" s="11">
        <f>120+7053+3870</f>
        <v>11043</v>
      </c>
      <c r="E31" s="11">
        <v>4521.67</v>
      </c>
    </row>
    <row r="32" spans="1:5" x14ac:dyDescent="0.25">
      <c r="A32" s="16" t="s">
        <v>30</v>
      </c>
      <c r="B32" s="11">
        <f>425.8+708</f>
        <v>1133.8</v>
      </c>
      <c r="C32" s="11">
        <v>0</v>
      </c>
      <c r="D32" s="11">
        <f>559.8+230+210+527</f>
        <v>1526.8</v>
      </c>
      <c r="E32" s="11">
        <f>1000+129.8</f>
        <v>1129.8</v>
      </c>
    </row>
    <row r="33" spans="1:5" x14ac:dyDescent="0.25">
      <c r="A33" s="16" t="s">
        <v>31</v>
      </c>
      <c r="B33" s="11">
        <f>2696.75+1136</f>
        <v>3832.75</v>
      </c>
      <c r="C33" s="11">
        <f>2696.75+1136</f>
        <v>3832.75</v>
      </c>
      <c r="D33" s="11">
        <f>2696.75+1136</f>
        <v>3832.75</v>
      </c>
      <c r="E33" s="11">
        <f>2696.75+1136</f>
        <v>3832.75</v>
      </c>
    </row>
    <row r="34" spans="1:5" x14ac:dyDescent="0.25">
      <c r="A34" s="16" t="s">
        <v>32</v>
      </c>
      <c r="B34" s="11">
        <v>49.9</v>
      </c>
      <c r="C34" s="11">
        <v>49.9</v>
      </c>
      <c r="D34" s="11">
        <f>478.8+49.9</f>
        <v>528.70000000000005</v>
      </c>
      <c r="E34" s="11">
        <v>49.9</v>
      </c>
    </row>
    <row r="35" spans="1:5" x14ac:dyDescent="0.25">
      <c r="A35" s="16" t="s">
        <v>33</v>
      </c>
      <c r="B35" s="11">
        <f>1348.05+1458</f>
        <v>2806.05</v>
      </c>
      <c r="C35" s="11">
        <f>1670+612.75</f>
        <v>2282.75</v>
      </c>
      <c r="D35" s="11">
        <v>980.4</v>
      </c>
      <c r="E35" s="11">
        <f>857.85+486</f>
        <v>1343.85</v>
      </c>
    </row>
    <row r="36" spans="1:5" x14ac:dyDescent="0.25">
      <c r="A36" s="16" t="s">
        <v>34</v>
      </c>
      <c r="B36" s="11">
        <v>0</v>
      </c>
      <c r="C36" s="11">
        <v>0</v>
      </c>
      <c r="D36" s="11">
        <v>0</v>
      </c>
      <c r="E36" s="11">
        <v>1294.4000000000001</v>
      </c>
    </row>
    <row r="37" spans="1:5" x14ac:dyDescent="0.25">
      <c r="A37" s="16" t="s">
        <v>35</v>
      </c>
      <c r="B37" s="11">
        <f>1500+1030.01</f>
        <v>2530.0100000000002</v>
      </c>
      <c r="C37" s="11">
        <f>1000+7408.1</f>
        <v>8408.1</v>
      </c>
      <c r="D37" s="11">
        <f>500+500+1774.43</f>
        <v>2774.4300000000003</v>
      </c>
      <c r="E37" s="11">
        <f>126+126.91+1500+1745.22</f>
        <v>3498.13</v>
      </c>
    </row>
    <row r="38" spans="1:5" x14ac:dyDescent="0.25">
      <c r="A38" s="16" t="s">
        <v>36</v>
      </c>
      <c r="B38" s="11">
        <v>1894.95</v>
      </c>
      <c r="C38" s="11">
        <v>1302.6300000000001</v>
      </c>
      <c r="D38" s="11">
        <v>797.49</v>
      </c>
      <c r="E38" s="11">
        <f>117.11+317.44</f>
        <v>434.55</v>
      </c>
    </row>
    <row r="39" spans="1:5" x14ac:dyDescent="0.25">
      <c r="A39" s="16" t="s">
        <v>37</v>
      </c>
      <c r="B39" s="11">
        <v>0</v>
      </c>
      <c r="C39" s="11">
        <v>0</v>
      </c>
      <c r="D39" s="11">
        <v>0</v>
      </c>
      <c r="E39" s="11">
        <v>0</v>
      </c>
    </row>
    <row r="40" spans="1:5" x14ac:dyDescent="0.25">
      <c r="A40" s="16" t="s">
        <v>38</v>
      </c>
      <c r="B40" s="11">
        <v>0</v>
      </c>
      <c r="C40" s="11">
        <v>0</v>
      </c>
      <c r="D40" s="11">
        <v>0</v>
      </c>
      <c r="E40" s="11">
        <v>0</v>
      </c>
    </row>
    <row r="41" spans="1:5" x14ac:dyDescent="0.25">
      <c r="A41" s="16" t="s">
        <v>39</v>
      </c>
      <c r="B41" s="17">
        <f>50+1099+436.52+3205.58+312.97</f>
        <v>5104.0700000000006</v>
      </c>
      <c r="C41" s="17">
        <f>2744.96+410.66</f>
        <v>3155.62</v>
      </c>
      <c r="D41" s="17">
        <v>3398.2</v>
      </c>
      <c r="E41" s="17">
        <f>1099+50+2825.99+193.75</f>
        <v>4168.74</v>
      </c>
    </row>
    <row r="42" spans="1:5" x14ac:dyDescent="0.25">
      <c r="A42" s="16" t="s">
        <v>40</v>
      </c>
      <c r="B42" s="11">
        <v>270</v>
      </c>
      <c r="C42" s="11">
        <v>0</v>
      </c>
      <c r="D42" s="11">
        <v>0</v>
      </c>
      <c r="E42" s="11">
        <v>0</v>
      </c>
    </row>
    <row r="43" spans="1:5" ht="24" x14ac:dyDescent="0.25">
      <c r="A43" s="18" t="s">
        <v>41</v>
      </c>
      <c r="B43" s="11">
        <f>1909.15+833.41+18+122.48</f>
        <v>2883.04</v>
      </c>
      <c r="C43" s="11">
        <f>9.12+3294.08+651.85+1602.77</f>
        <v>5557.82</v>
      </c>
      <c r="D43" s="11">
        <f>310.65+1593.4+305.06+3469.2-67.8</f>
        <v>5610.5099999999993</v>
      </c>
      <c r="E43" s="11">
        <f>1369.73+1900.13+325.1+2857.61+3711.79+36.99-295.01</f>
        <v>9906.34</v>
      </c>
    </row>
    <row r="44" spans="1:5" ht="20.25" customHeight="1" x14ac:dyDescent="0.25">
      <c r="A44" s="19" t="s">
        <v>42</v>
      </c>
      <c r="B44" s="13">
        <f t="shared" ref="B44:E44" si="1">SUM(B21:B43)</f>
        <v>98309.29</v>
      </c>
      <c r="C44" s="13">
        <f t="shared" si="1"/>
        <v>101294.73000000001</v>
      </c>
      <c r="D44" s="13">
        <f t="shared" si="1"/>
        <v>90570.249999999985</v>
      </c>
      <c r="E44" s="13">
        <f t="shared" si="1"/>
        <v>138794.02000000002</v>
      </c>
    </row>
    <row r="45" spans="1:5" x14ac:dyDescent="0.25">
      <c r="A45" s="20" t="s">
        <v>43</v>
      </c>
      <c r="B45" s="11"/>
      <c r="C45" s="11"/>
      <c r="D45" s="11"/>
      <c r="E45" s="11"/>
    </row>
    <row r="46" spans="1:5" x14ac:dyDescent="0.25">
      <c r="A46" s="21" t="s">
        <v>44</v>
      </c>
      <c r="B46" s="11">
        <v>0</v>
      </c>
      <c r="C46" s="11">
        <v>0</v>
      </c>
      <c r="D46" s="11">
        <f>1403.29+1809.25+2182.29</f>
        <v>5394.83</v>
      </c>
      <c r="E46" s="11">
        <v>0</v>
      </c>
    </row>
    <row r="47" spans="1:5" x14ac:dyDescent="0.25">
      <c r="A47" s="21" t="s">
        <v>45</v>
      </c>
      <c r="B47" s="11">
        <f>3551.34-1812.4</f>
        <v>1738.94</v>
      </c>
      <c r="C47" s="11">
        <f>2637.4-1725.78</f>
        <v>911.62000000000012</v>
      </c>
      <c r="D47" s="11">
        <f>3876.74-1049.51</f>
        <v>2827.2299999999996</v>
      </c>
      <c r="E47" s="11">
        <f>1194.58+415+3219.2-1441.23</f>
        <v>3387.5499999999997</v>
      </c>
    </row>
    <row r="48" spans="1:5" x14ac:dyDescent="0.25">
      <c r="A48" s="21" t="s">
        <v>46</v>
      </c>
      <c r="B48" s="11">
        <v>0</v>
      </c>
      <c r="C48" s="11">
        <v>0</v>
      </c>
      <c r="D48" s="11"/>
      <c r="E48" s="11">
        <v>0</v>
      </c>
    </row>
    <row r="49" spans="1:5" x14ac:dyDescent="0.25">
      <c r="A49" s="19" t="s">
        <v>47</v>
      </c>
      <c r="B49" s="13">
        <f t="shared" ref="B49:E49" si="2">SUM(B46:B48)</f>
        <v>1738.94</v>
      </c>
      <c r="C49" s="13">
        <f t="shared" si="2"/>
        <v>911.62000000000012</v>
      </c>
      <c r="D49" s="13">
        <f t="shared" si="2"/>
        <v>8222.06</v>
      </c>
      <c r="E49" s="13">
        <f t="shared" si="2"/>
        <v>3387.5499999999997</v>
      </c>
    </row>
    <row r="50" spans="1:5" ht="19.5" customHeight="1" x14ac:dyDescent="0.25">
      <c r="A50" s="20" t="s">
        <v>48</v>
      </c>
      <c r="B50" s="22"/>
      <c r="C50" s="22"/>
      <c r="D50" s="22"/>
      <c r="E50" s="23"/>
    </row>
    <row r="51" spans="1:5" x14ac:dyDescent="0.25">
      <c r="A51" s="21" t="s">
        <v>49</v>
      </c>
      <c r="B51" s="11">
        <v>1264.08</v>
      </c>
      <c r="C51" s="11">
        <v>143668.32999999999</v>
      </c>
      <c r="D51" s="11">
        <f>2778.89+4299+4183.99-1500</f>
        <v>9761.8799999999992</v>
      </c>
      <c r="E51" s="11">
        <v>6990</v>
      </c>
    </row>
    <row r="52" spans="1:5" x14ac:dyDescent="0.25">
      <c r="A52" s="21" t="s">
        <v>50</v>
      </c>
      <c r="B52" s="11">
        <v>0</v>
      </c>
      <c r="C52" s="11">
        <v>0</v>
      </c>
      <c r="D52" s="11">
        <f>1500+1716+1320</f>
        <v>4536</v>
      </c>
      <c r="E52" s="11">
        <v>1428.8</v>
      </c>
    </row>
    <row r="53" spans="1:5" x14ac:dyDescent="0.25">
      <c r="A53" s="24" t="s">
        <v>51</v>
      </c>
      <c r="B53" s="25">
        <f t="shared" ref="B53:E53" si="3">SUM(B51:B52)</f>
        <v>1264.08</v>
      </c>
      <c r="C53" s="25">
        <f t="shared" si="3"/>
        <v>143668.32999999999</v>
      </c>
      <c r="D53" s="25">
        <f t="shared" si="3"/>
        <v>14297.88</v>
      </c>
      <c r="E53" s="25">
        <f t="shared" si="3"/>
        <v>8418.7999999999993</v>
      </c>
    </row>
    <row r="54" spans="1:5" x14ac:dyDescent="0.25">
      <c r="A54" s="8" t="s">
        <v>52</v>
      </c>
      <c r="B54" s="26"/>
      <c r="C54" s="26"/>
      <c r="D54" s="26"/>
      <c r="E54" s="26"/>
    </row>
    <row r="55" spans="1:5" x14ac:dyDescent="0.25">
      <c r="A55" s="27" t="s">
        <v>53</v>
      </c>
      <c r="B55" s="28">
        <v>0</v>
      </c>
      <c r="C55" s="28">
        <v>0</v>
      </c>
      <c r="D55" s="28">
        <v>0</v>
      </c>
      <c r="E55" s="28">
        <v>0</v>
      </c>
    </row>
    <row r="56" spans="1:5" x14ac:dyDescent="0.25">
      <c r="A56" s="29" t="s">
        <v>54</v>
      </c>
      <c r="B56" s="13">
        <v>0</v>
      </c>
      <c r="C56" s="13">
        <v>0</v>
      </c>
      <c r="D56" s="13">
        <v>0</v>
      </c>
      <c r="E56" s="13">
        <v>0</v>
      </c>
    </row>
    <row r="57" spans="1:5" x14ac:dyDescent="0.25">
      <c r="B57" s="30"/>
      <c r="C57" s="30"/>
      <c r="D57" s="30"/>
      <c r="E57" s="30"/>
    </row>
    <row r="58" spans="1:5" x14ac:dyDescent="0.25">
      <c r="A58" s="31" t="s">
        <v>55</v>
      </c>
      <c r="B58" s="32" t="s">
        <v>56</v>
      </c>
      <c r="C58" s="32" t="s">
        <v>57</v>
      </c>
      <c r="D58" s="32" t="s">
        <v>58</v>
      </c>
      <c r="E58" s="32" t="s">
        <v>59</v>
      </c>
    </row>
    <row r="59" spans="1:5" x14ac:dyDescent="0.25">
      <c r="A59" s="33" t="s">
        <v>60</v>
      </c>
      <c r="B59" s="11">
        <f>227509+69962</f>
        <v>297471</v>
      </c>
      <c r="C59" s="11">
        <f>206401+42133.28</f>
        <v>248534.28</v>
      </c>
      <c r="D59" s="11">
        <f>220829.02+57769</f>
        <v>278598.02</v>
      </c>
      <c r="E59" s="11">
        <f>211205+50108.05</f>
        <v>261313.05</v>
      </c>
    </row>
    <row r="60" spans="1:5" x14ac:dyDescent="0.25">
      <c r="A60" s="33" t="s">
        <v>61</v>
      </c>
      <c r="B60" s="13">
        <f>2287.53</f>
        <v>2287.5300000000002</v>
      </c>
      <c r="C60" s="13">
        <f>1790.31+19657.22</f>
        <v>21447.530000000002</v>
      </c>
      <c r="D60" s="13">
        <f>250.09+23234.34</f>
        <v>23484.43</v>
      </c>
      <c r="E60" s="13">
        <f>22815.44</f>
        <v>22815.439999999999</v>
      </c>
    </row>
  </sheetData>
  <mergeCells count="2">
    <mergeCell ref="A6:E6"/>
    <mergeCell ref="A7:E7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2º QUADRIMESTRE</vt:lpstr>
      <vt:lpstr>' 2º QUADRIMESTRE'!Titulos_de_impressao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Apoio Administrativo - Consórcio PCJ</dc:creator>
  <cp:lastModifiedBy>Apoio Administrativo - Consórcio PCJ</cp:lastModifiedBy>
  <cp:lastPrinted>2025-05-22T15:12:19Z</cp:lastPrinted>
  <dcterms:created xsi:type="dcterms:W3CDTF">2025-05-22T15:11:03Z</dcterms:created>
  <dcterms:modified xsi:type="dcterms:W3CDTF">2025-05-22T15:19:32Z</dcterms:modified>
</cp:coreProperties>
</file>